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0f729433689045d4/2-Consulting/Other Materials/"/>
    </mc:Choice>
  </mc:AlternateContent>
  <xr:revisionPtr revIDLastSave="0" documentId="8_{4D5F2111-AEC3-4463-B07F-47745D026F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2" r:id="rId1"/>
    <sheet name="Negotiation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G17" i="1"/>
  <c r="E17" i="1"/>
  <c r="F18" i="1"/>
  <c r="D18" i="1"/>
  <c r="C18" i="1"/>
  <c r="C35" i="1"/>
  <c r="D35" i="1"/>
  <c r="F35" i="1"/>
  <c r="C34" i="1"/>
  <c r="D29" i="1"/>
  <c r="E35" i="1" l="1"/>
  <c r="G35" i="1" s="1"/>
  <c r="C12" i="1"/>
  <c r="D12" i="1"/>
  <c r="D20" i="1" s="1"/>
  <c r="F12" i="1"/>
  <c r="F34" i="1"/>
  <c r="D34" i="1"/>
  <c r="F33" i="1"/>
  <c r="D33" i="1"/>
  <c r="C33" i="1"/>
  <c r="E33" i="1" l="1"/>
  <c r="G33" i="1" s="1"/>
  <c r="E34" i="1"/>
  <c r="G34" i="1" s="1"/>
  <c r="C20" i="1"/>
  <c r="G12" i="1"/>
  <c r="E12" i="1"/>
  <c r="F20" i="1"/>
  <c r="E2" i="1"/>
  <c r="G16" i="1"/>
  <c r="E16" i="1"/>
  <c r="G15" i="1" l="1"/>
  <c r="G14" i="1"/>
  <c r="G18" i="1" s="1"/>
  <c r="E14" i="1"/>
  <c r="E8" i="1"/>
  <c r="E7" i="1"/>
  <c r="E6" i="1"/>
  <c r="E11" i="1"/>
  <c r="E10" i="1"/>
  <c r="G10" i="1"/>
  <c r="G9" i="1"/>
  <c r="G8" i="1"/>
  <c r="G7" i="1"/>
  <c r="G6" i="1"/>
  <c r="F32" i="1"/>
  <c r="F36" i="1" s="1"/>
  <c r="F24" i="1"/>
  <c r="D24" i="1"/>
  <c r="C24" i="1"/>
  <c r="F28" i="1"/>
  <c r="C28" i="1"/>
  <c r="F29" i="1"/>
  <c r="D28" i="1"/>
  <c r="C25" i="1"/>
  <c r="C26" i="1"/>
  <c r="C27" i="1"/>
  <c r="C29" i="1"/>
  <c r="D23" i="1"/>
  <c r="G11" i="1"/>
  <c r="C32" i="1"/>
  <c r="C36" i="1" s="1"/>
  <c r="E9" i="1"/>
  <c r="E15" i="1"/>
  <c r="F26" i="1"/>
  <c r="F25" i="1"/>
  <c r="F27" i="1"/>
  <c r="D27" i="1"/>
  <c r="D25" i="1"/>
  <c r="D26" i="1"/>
  <c r="D32" i="1"/>
  <c r="D36" i="1" s="1"/>
  <c r="G26" i="1" l="1"/>
  <c r="E26" i="1"/>
  <c r="E18" i="1"/>
  <c r="E20" i="1" s="1"/>
  <c r="G20" i="1"/>
  <c r="G24" i="1"/>
  <c r="E29" i="1"/>
  <c r="E28" i="1"/>
  <c r="G29" i="1"/>
  <c r="G27" i="1"/>
  <c r="E32" i="1"/>
  <c r="E36" i="1" s="1"/>
  <c r="E27" i="1"/>
  <c r="C30" i="1"/>
  <c r="C38" i="1" s="1"/>
  <c r="E24" i="1"/>
  <c r="D30" i="1"/>
  <c r="G25" i="1"/>
  <c r="G28" i="1"/>
  <c r="F30" i="1"/>
  <c r="F38" i="1" s="1"/>
  <c r="E25" i="1"/>
  <c r="G32" i="1" l="1"/>
  <c r="G36" i="1" s="1"/>
  <c r="E30" i="1"/>
  <c r="E38" i="1" s="1"/>
  <c r="D38" i="1"/>
  <c r="G30" i="1"/>
  <c r="G38" i="1" l="1"/>
</calcChain>
</file>

<file path=xl/sharedStrings.xml><?xml version="1.0" encoding="utf-8"?>
<sst xmlns="http://schemas.openxmlformats.org/spreadsheetml/2006/main" count="48" uniqueCount="30">
  <si>
    <t>YoY Growth (Est)</t>
  </si>
  <si>
    <t>Estimated Annual COGs (Cost of Goods Sold)</t>
  </si>
  <si>
    <t>PERCENTAGES</t>
  </si>
  <si>
    <t>Item</t>
  </si>
  <si>
    <t>Current Terms</t>
  </si>
  <si>
    <t>"Ask" YoY Increase</t>
  </si>
  <si>
    <t>Counter Proposal YoY Increase</t>
  </si>
  <si>
    <t>Notes &amp; Questions for Vendor Manager (Optional)</t>
  </si>
  <si>
    <t>Base Accrual</t>
  </si>
  <si>
    <t xml:space="preserve"> </t>
  </si>
  <si>
    <t>Damage Allowance</t>
  </si>
  <si>
    <t>Freight + Cross Dock Allowance</t>
  </si>
  <si>
    <t>Amazon Retail Analytics Premium (ARA)</t>
  </si>
  <si>
    <t>Subscribe &amp; Save Allowance (SnS)</t>
  </si>
  <si>
    <t>Merch and Other Allowances</t>
  </si>
  <si>
    <t>Subtotal (Vendor Manager's view)</t>
  </si>
  <si>
    <t>Amazon Advertising Spend (as % COGs)</t>
  </si>
  <si>
    <t>Chargebacks (as % of COGs)</t>
  </si>
  <si>
    <t>Shortage Claims (as % of COGs)</t>
  </si>
  <si>
    <t>SVS/AVS if applicable (as % of COGs)</t>
  </si>
  <si>
    <t>Total Below-the-Line Costs</t>
  </si>
  <si>
    <t>Total Cost to Serve</t>
  </si>
  <si>
    <t>DOLLARS</t>
  </si>
  <si>
    <t>Ask YoY Increase</t>
  </si>
  <si>
    <t>Counter YoY Increase</t>
  </si>
  <si>
    <t>Freight &amp; Cross Dock Allowance</t>
  </si>
  <si>
    <t>Subtotal (w/out AMS + AMG)</t>
  </si>
  <si>
    <t>SVS/AVS if applicable (as % of COGS)</t>
  </si>
  <si>
    <t>2022 "Ask"</t>
  </si>
  <si>
    <t>2022 Counter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</si>
</sst>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i/>
      <u/>
      <sz val="10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5" xfId="0" applyFont="1" applyFill="1" applyBorder="1" applyAlignment="1">
      <alignment horizontal="left" vertical="center" wrapText="1" readingOrder="1"/>
    </xf>
    <xf numFmtId="10" fontId="0" fillId="0" borderId="0" xfId="1" applyNumberFormat="1" applyFont="1"/>
    <xf numFmtId="10" fontId="2" fillId="2" borderId="1" xfId="1" applyNumberFormat="1" applyFont="1" applyFill="1" applyBorder="1" applyAlignment="1">
      <alignment horizontal="left" vertical="center" wrapText="1" readingOrder="1"/>
    </xf>
    <xf numFmtId="10" fontId="4" fillId="3" borderId="3" xfId="0" applyNumberFormat="1" applyFont="1" applyFill="1" applyBorder="1" applyAlignment="1">
      <alignment horizontal="left" vertical="center" wrapText="1" readingOrder="1"/>
    </xf>
    <xf numFmtId="10" fontId="4" fillId="3" borderId="3" xfId="1" applyNumberFormat="1" applyFont="1" applyFill="1" applyBorder="1" applyAlignment="1">
      <alignment horizontal="left"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3" fillId="5" borderId="2" xfId="1" applyNumberFormat="1" applyFont="1" applyFill="1" applyBorder="1" applyAlignment="1">
      <alignment horizontal="left" vertical="center" wrapText="1" readingOrder="1"/>
    </xf>
    <xf numFmtId="10" fontId="3" fillId="5" borderId="2" xfId="0" applyNumberFormat="1" applyFont="1" applyFill="1" applyBorder="1" applyAlignment="1">
      <alignment horizontal="left" vertical="center" wrapText="1" readingOrder="1"/>
    </xf>
    <xf numFmtId="10" fontId="3" fillId="5" borderId="3" xfId="1" applyNumberFormat="1" applyFont="1" applyFill="1" applyBorder="1" applyAlignment="1">
      <alignment horizontal="left" vertical="center" wrapText="1" readingOrder="1"/>
    </xf>
    <xf numFmtId="10" fontId="3" fillId="5" borderId="3" xfId="0" applyNumberFormat="1" applyFont="1" applyFill="1" applyBorder="1" applyAlignment="1">
      <alignment horizontal="left" vertical="center" wrapText="1" readingOrder="1"/>
    </xf>
    <xf numFmtId="10" fontId="3" fillId="5" borderId="4" xfId="1" applyNumberFormat="1" applyFont="1" applyFill="1" applyBorder="1" applyAlignment="1">
      <alignment horizontal="left" vertical="center" wrapText="1" readingOrder="1"/>
    </xf>
    <xf numFmtId="10" fontId="3" fillId="5" borderId="4" xfId="0" applyNumberFormat="1" applyFont="1" applyFill="1" applyBorder="1" applyAlignment="1">
      <alignment horizontal="left" vertical="center" wrapText="1" readingOrder="1"/>
    </xf>
    <xf numFmtId="10" fontId="3" fillId="7" borderId="2" xfId="0" applyNumberFormat="1" applyFont="1" applyFill="1" applyBorder="1" applyAlignment="1">
      <alignment horizontal="left" vertical="center" wrapText="1" readingOrder="1"/>
    </xf>
    <xf numFmtId="10" fontId="3" fillId="7" borderId="3" xfId="1" applyNumberFormat="1" applyFont="1" applyFill="1" applyBorder="1" applyAlignment="1">
      <alignment horizontal="left" vertical="center" wrapText="1" readingOrder="1"/>
    </xf>
    <xf numFmtId="10" fontId="8" fillId="7" borderId="2" xfId="0" applyNumberFormat="1" applyFont="1" applyFill="1" applyBorder="1" applyAlignment="1">
      <alignment horizontal="left" vertical="center" wrapText="1" readingOrder="1"/>
    </xf>
    <xf numFmtId="44" fontId="0" fillId="0" borderId="0" xfId="2" applyFont="1"/>
    <xf numFmtId="44" fontId="5" fillId="0" borderId="0" xfId="2" applyFont="1" applyAlignment="1">
      <alignment vertical="center"/>
    </xf>
    <xf numFmtId="10" fontId="3" fillId="8" borderId="2" xfId="0" applyNumberFormat="1" applyFont="1" applyFill="1" applyBorder="1" applyAlignment="1">
      <alignment horizontal="left" vertical="center" wrapText="1" readingOrder="1"/>
    </xf>
    <xf numFmtId="0" fontId="9" fillId="0" borderId="0" xfId="0" applyFont="1"/>
    <xf numFmtId="164" fontId="0" fillId="0" borderId="0" xfId="0" applyNumberFormat="1"/>
    <xf numFmtId="165" fontId="9" fillId="5" borderId="0" xfId="2" applyNumberFormat="1" applyFont="1" applyFill="1"/>
    <xf numFmtId="9" fontId="0" fillId="0" borderId="0" xfId="0" applyNumberFormat="1"/>
    <xf numFmtId="164" fontId="0" fillId="0" borderId="0" xfId="1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164" fontId="2" fillId="2" borderId="1" xfId="0" applyNumberFormat="1" applyFont="1" applyFill="1" applyBorder="1" applyAlignment="1">
      <alignment horizontal="left" vertical="center" wrapText="1" readingOrder="1"/>
    </xf>
    <xf numFmtId="164" fontId="3" fillId="6" borderId="2" xfId="2" applyNumberFormat="1" applyFont="1" applyFill="1" applyBorder="1" applyAlignment="1">
      <alignment horizontal="left" vertical="center" wrapText="1" readingOrder="1"/>
    </xf>
    <xf numFmtId="164" fontId="4" fillId="6" borderId="3" xfId="2" applyNumberFormat="1" applyFont="1" applyFill="1" applyBorder="1" applyAlignment="1">
      <alignment horizontal="left" vertical="center" wrapText="1" readingOrder="1"/>
    </xf>
    <xf numFmtId="164" fontId="11" fillId="6" borderId="2" xfId="2" applyNumberFormat="1" applyFont="1" applyFill="1" applyBorder="1" applyAlignment="1">
      <alignment horizontal="left" vertical="center" wrapText="1" readingOrder="1"/>
    </xf>
    <xf numFmtId="0" fontId="0" fillId="0" borderId="0" xfId="0" applyNumberFormat="1" applyAlignment="1">
      <alignment wrapText="1"/>
    </xf>
    <xf numFmtId="0" fontId="9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3" fillId="3" borderId="2" xfId="0" applyNumberFormat="1" applyFont="1" applyFill="1" applyBorder="1" applyAlignment="1">
      <alignment horizontal="left" vertical="center" wrapText="1" readingOrder="1"/>
    </xf>
    <xf numFmtId="0" fontId="3" fillId="4" borderId="3" xfId="0" applyNumberFormat="1" applyFont="1" applyFill="1" applyBorder="1" applyAlignment="1">
      <alignment horizontal="left" vertical="center" wrapText="1" readingOrder="1"/>
    </xf>
    <xf numFmtId="0" fontId="3" fillId="3" borderId="3" xfId="0" applyNumberFormat="1" applyFont="1" applyFill="1" applyBorder="1" applyAlignment="1">
      <alignment horizontal="left" vertical="center" wrapText="1" readingOrder="1"/>
    </xf>
    <xf numFmtId="0" fontId="4" fillId="3" borderId="3" xfId="0" applyNumberFormat="1" applyFont="1" applyFill="1" applyBorder="1" applyAlignment="1">
      <alignment horizontal="left" vertical="center" wrapText="1" readingOrder="1"/>
    </xf>
    <xf numFmtId="0" fontId="8" fillId="3" borderId="3" xfId="0" applyNumberFormat="1" applyFont="1" applyFill="1" applyBorder="1" applyAlignment="1">
      <alignment horizontal="left" vertical="center" wrapText="1" readingOrder="1"/>
    </xf>
    <xf numFmtId="0" fontId="11" fillId="3" borderId="3" xfId="0" applyNumberFormat="1" applyFont="1" applyFill="1" applyBorder="1" applyAlignment="1">
      <alignment horizontal="left" vertical="center" wrapText="1" readingOrder="1"/>
    </xf>
    <xf numFmtId="10" fontId="11" fillId="3" borderId="3" xfId="1" applyNumberFormat="1" applyFont="1" applyFill="1" applyBorder="1" applyAlignment="1">
      <alignment horizontal="left" vertical="center" wrapText="1" readingOrder="1"/>
    </xf>
    <xf numFmtId="10" fontId="11" fillId="3" borderId="3" xfId="0" applyNumberFormat="1" applyFont="1" applyFill="1" applyBorder="1" applyAlignment="1">
      <alignment horizontal="left" vertical="center" wrapText="1" readingOrder="1"/>
    </xf>
    <xf numFmtId="10" fontId="11" fillId="7" borderId="2" xfId="0" applyNumberFormat="1" applyFont="1" applyFill="1" applyBorder="1" applyAlignment="1">
      <alignment horizontal="left" vertical="center" wrapText="1" readingOrder="1"/>
    </xf>
    <xf numFmtId="0" fontId="11" fillId="3" borderId="3" xfId="2" applyNumberFormat="1" applyFont="1" applyFill="1" applyBorder="1" applyAlignment="1">
      <alignment horizontal="left" vertical="center" wrapText="1" readingOrder="1"/>
    </xf>
    <xf numFmtId="164" fontId="11" fillId="6" borderId="3" xfId="2" applyNumberFormat="1" applyFont="1" applyFill="1" applyBorder="1" applyAlignment="1">
      <alignment horizontal="left" vertical="center" wrapText="1" readingOrder="1"/>
    </xf>
    <xf numFmtId="10" fontId="12" fillId="7" borderId="3" xfId="1" applyNumberFormat="1" applyFont="1" applyFill="1" applyBorder="1" applyAlignment="1">
      <alignment horizontal="left" vertical="center" wrapText="1" readingOrder="1"/>
    </xf>
    <xf numFmtId="164" fontId="12" fillId="7" borderId="3" xfId="1" applyNumberFormat="1" applyFont="1" applyFill="1" applyBorder="1" applyAlignment="1">
      <alignment horizontal="left" vertical="center" wrapText="1" readingOrder="1"/>
    </xf>
    <xf numFmtId="164" fontId="3" fillId="7" borderId="3" xfId="1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Alignment="1">
      <alignment wrapText="1"/>
    </xf>
    <xf numFmtId="10" fontId="12" fillId="8" borderId="2" xfId="0" applyNumberFormat="1" applyFont="1" applyFill="1" applyBorder="1" applyAlignment="1">
      <alignment horizontal="left" vertical="center" wrapText="1" readingOrder="1"/>
    </xf>
    <xf numFmtId="0" fontId="14" fillId="0" borderId="0" xfId="0" applyFont="1" applyAlignment="1">
      <alignment vertical="center"/>
    </xf>
    <xf numFmtId="0" fontId="3" fillId="7" borderId="3" xfId="0" applyNumberFormat="1" applyFont="1" applyFill="1" applyBorder="1" applyAlignment="1">
      <alignment horizontal="left" vertical="center" wrapText="1" readingOrder="1"/>
    </xf>
  </cellXfs>
  <cellStyles count="6">
    <cellStyle name="Currency" xfId="2" builtinId="4"/>
    <cellStyle name="Currency 2 2" xfId="4" xr:uid="{00000000-0005-0000-0000-000002000000}"/>
    <cellStyle name="Normal" xfId="0" builtinId="0"/>
    <cellStyle name="Normal 2 2 2" xfId="3" xr:uid="{00000000-0005-0000-0000-000005000000}"/>
    <cellStyle name="Percent" xfId="1" builtinId="5"/>
    <cellStyle name="Percent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5</xdr:col>
      <xdr:colOff>92625</xdr:colOff>
      <xdr:row>16</xdr:row>
      <xdr:rowOff>139160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C70DFC-9930-4F26-9C02-F5DE8267534A}"/>
            </a:ext>
          </a:extLst>
        </xdr:cNvPr>
        <xdr:cNvSpPr txBox="1"/>
      </xdr:nvSpPr>
      <xdr:spPr>
        <a:xfrm>
          <a:off x="57150" y="95250"/>
          <a:ext cx="3083475" cy="299031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</a:p>
        <a:p>
          <a:r>
            <a:rPr lang="en-US" sz="1100"/>
            <a:t>Enter</a:t>
          </a:r>
          <a:r>
            <a:rPr lang="en-US" sz="1100" baseline="0"/>
            <a:t> all inputs into green fields</a:t>
          </a:r>
        </a:p>
        <a:p>
          <a:r>
            <a:rPr lang="en-US" sz="1100" baseline="0"/>
            <a:t>DO NOT manipulate formulas in blue cells</a:t>
          </a:r>
        </a:p>
        <a:p>
          <a:r>
            <a:rPr lang="en-US" sz="1100" baseline="0"/>
            <a:t>YoY Increases will automatically calculate</a:t>
          </a:r>
        </a:p>
        <a:p>
          <a:r>
            <a:rPr lang="en-US" sz="1100" baseline="0"/>
            <a:t>Grey boxes for notes/questions are optional fields</a:t>
          </a:r>
        </a:p>
        <a:p>
          <a:endParaRPr lang="en-US" sz="1100" baseline="0"/>
        </a:p>
        <a:p>
          <a:r>
            <a:rPr lang="en-US" sz="1100" b="1" baseline="0"/>
            <a:t>TOP SECTION:</a:t>
          </a:r>
        </a:p>
        <a:p>
          <a:r>
            <a:rPr lang="en-US" sz="1100" baseline="0"/>
            <a:t>All items calculated as % of COGs</a:t>
          </a:r>
        </a:p>
        <a:p>
          <a:endParaRPr lang="en-US" sz="1100" baseline="0"/>
        </a:p>
        <a:p>
          <a:r>
            <a:rPr lang="en-US" sz="1100" b="1" baseline="0"/>
            <a:t>BOTTOM SECTION: </a:t>
          </a:r>
        </a:p>
        <a:p>
          <a:r>
            <a:rPr lang="en-US" sz="1100" baseline="0"/>
            <a:t>DO NOT MANIPULATE ANY CELLS</a:t>
          </a:r>
        </a:p>
        <a:p>
          <a:r>
            <a:rPr lang="en-US" sz="1100" baseline="0"/>
            <a:t>All cells will automatically calculate</a:t>
          </a:r>
        </a:p>
        <a:p>
          <a:r>
            <a:rPr lang="en-US" sz="1100" baseline="0"/>
            <a:t>All items calculated as $ values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EB36E-DA0F-4346-9F74-1B8DC87C600D}">
  <dimension ref="A1"/>
  <sheetViews>
    <sheetView tabSelected="1" workbookViewId="0">
      <selection activeCell="C7" sqref="C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topLeftCell="B1" zoomScale="139" zoomScaleNormal="139" workbookViewId="0">
      <selection activeCell="D2" sqref="D2"/>
    </sheetView>
  </sheetViews>
  <sheetFormatPr defaultRowHeight="14.4" x14ac:dyDescent="0.3"/>
  <cols>
    <col min="1" max="1" width="4.33203125" customWidth="1"/>
    <col min="2" max="2" width="36.44140625" style="34" customWidth="1"/>
    <col min="3" max="3" width="22.5546875" customWidth="1"/>
    <col min="4" max="4" width="21.6640625" customWidth="1"/>
    <col min="5" max="5" width="16.5546875" customWidth="1"/>
    <col min="6" max="6" width="19" style="4" bestFit="1" customWidth="1"/>
    <col min="7" max="7" width="26.44140625" customWidth="1"/>
    <col min="8" max="8" width="46.33203125" style="1" customWidth="1"/>
    <col min="9" max="9" width="19.6640625" customWidth="1"/>
  </cols>
  <sheetData>
    <row r="1" spans="2:10" x14ac:dyDescent="0.3">
      <c r="C1" s="28">
        <v>2021</v>
      </c>
      <c r="D1" s="29">
        <v>2022</v>
      </c>
      <c r="E1" s="29" t="s">
        <v>0</v>
      </c>
    </row>
    <row r="2" spans="2:10" ht="21" x14ac:dyDescent="0.4">
      <c r="B2" s="51" t="s">
        <v>1</v>
      </c>
      <c r="C2" s="25">
        <v>100000000</v>
      </c>
      <c r="D2" s="25">
        <v>115000000</v>
      </c>
      <c r="E2" s="26">
        <f>(D2/C2)-1</f>
        <v>0.14999999999999991</v>
      </c>
    </row>
    <row r="3" spans="2:10" ht="21" x14ac:dyDescent="0.4">
      <c r="B3" s="35"/>
      <c r="C3" s="23"/>
    </row>
    <row r="4" spans="2:10" ht="21.6" thickBot="1" x14ac:dyDescent="0.45">
      <c r="B4" s="34" t="s">
        <v>2</v>
      </c>
      <c r="C4" s="23"/>
    </row>
    <row r="5" spans="2:10" ht="28.2" thickBot="1" x14ac:dyDescent="0.35">
      <c r="B5" s="36" t="s">
        <v>3</v>
      </c>
      <c r="C5" s="2" t="s">
        <v>4</v>
      </c>
      <c r="D5" s="2" t="s">
        <v>28</v>
      </c>
      <c r="E5" s="2" t="s">
        <v>5</v>
      </c>
      <c r="F5" s="5" t="s">
        <v>29</v>
      </c>
      <c r="G5" s="2" t="s">
        <v>6</v>
      </c>
      <c r="H5" s="3" t="s">
        <v>7</v>
      </c>
      <c r="J5" s="9"/>
    </row>
    <row r="6" spans="2:10" ht="16.8" thickTop="1" thickBot="1" x14ac:dyDescent="0.35">
      <c r="B6" s="37" t="s">
        <v>8</v>
      </c>
      <c r="C6" s="11">
        <v>0.13</v>
      </c>
      <c r="D6" s="12">
        <v>0.15</v>
      </c>
      <c r="E6" s="17">
        <f>D6-C6</f>
        <v>1.999999999999999E-2</v>
      </c>
      <c r="F6" s="11">
        <v>0.13</v>
      </c>
      <c r="G6" s="17">
        <f>F6-C6</f>
        <v>0</v>
      </c>
      <c r="H6" s="22" t="s">
        <v>9</v>
      </c>
      <c r="J6" s="10"/>
    </row>
    <row r="7" spans="2:10" ht="16.8" thickTop="1" thickBot="1" x14ac:dyDescent="0.35">
      <c r="B7" s="38" t="s">
        <v>10</v>
      </c>
      <c r="C7" s="13">
        <v>0.01</v>
      </c>
      <c r="D7" s="14">
        <v>0.02</v>
      </c>
      <c r="E7" s="17">
        <f>D7-C7</f>
        <v>0.01</v>
      </c>
      <c r="F7" s="13">
        <v>0.01</v>
      </c>
      <c r="G7" s="17">
        <f>F7-C7</f>
        <v>0</v>
      </c>
      <c r="H7" s="22"/>
      <c r="J7" s="10"/>
    </row>
    <row r="8" spans="2:10" ht="15.6" x14ac:dyDescent="0.3">
      <c r="B8" s="39" t="s">
        <v>11</v>
      </c>
      <c r="C8" s="13">
        <v>0.06</v>
      </c>
      <c r="D8" s="14">
        <v>7.0000000000000007E-2</v>
      </c>
      <c r="E8" s="17">
        <f>D8-C8</f>
        <v>1.0000000000000009E-2</v>
      </c>
      <c r="F8" s="13">
        <v>0.06</v>
      </c>
      <c r="G8" s="17">
        <f>F8-C8</f>
        <v>0</v>
      </c>
      <c r="H8" s="22" t="s">
        <v>9</v>
      </c>
      <c r="J8" s="10"/>
    </row>
    <row r="9" spans="2:10" ht="16.8" thickTop="1" thickBot="1" x14ac:dyDescent="0.35">
      <c r="B9" s="39" t="s">
        <v>12</v>
      </c>
      <c r="C9" s="15">
        <v>0.01</v>
      </c>
      <c r="D9" s="16">
        <v>0.01</v>
      </c>
      <c r="E9" s="17">
        <f t="shared" ref="E9" si="0">D9-C9</f>
        <v>0</v>
      </c>
      <c r="F9" s="15">
        <v>0</v>
      </c>
      <c r="G9" s="17">
        <f>F9-C9</f>
        <v>-0.01</v>
      </c>
      <c r="H9" s="22" t="s">
        <v>9</v>
      </c>
      <c r="J9" s="10"/>
    </row>
    <row r="10" spans="2:10" ht="16.8" thickTop="1" thickBot="1" x14ac:dyDescent="0.35">
      <c r="B10" s="39" t="s">
        <v>13</v>
      </c>
      <c r="C10" s="15">
        <v>0.1</v>
      </c>
      <c r="D10" s="16">
        <v>0.1</v>
      </c>
      <c r="E10" s="17">
        <f>D10-C10</f>
        <v>0</v>
      </c>
      <c r="F10" s="15">
        <v>0.1</v>
      </c>
      <c r="G10" s="17">
        <f>F10-C10</f>
        <v>0</v>
      </c>
      <c r="H10" s="22"/>
      <c r="J10" s="10"/>
    </row>
    <row r="11" spans="2:10" ht="16.8" thickTop="1" thickBot="1" x14ac:dyDescent="0.35">
      <c r="B11" s="39" t="s">
        <v>14</v>
      </c>
      <c r="C11" s="13">
        <v>0.03</v>
      </c>
      <c r="D11" s="14">
        <v>0.05</v>
      </c>
      <c r="E11" s="17">
        <f>D11-C11</f>
        <v>2.0000000000000004E-2</v>
      </c>
      <c r="F11" s="13">
        <v>0.03</v>
      </c>
      <c r="G11" s="17">
        <f t="shared" ref="G11" si="1">F11-C11</f>
        <v>0</v>
      </c>
      <c r="H11" s="22" t="s">
        <v>9</v>
      </c>
      <c r="J11" s="10"/>
    </row>
    <row r="12" spans="2:10" ht="16.8" thickTop="1" thickBot="1" x14ac:dyDescent="0.35">
      <c r="B12" s="42" t="s">
        <v>15</v>
      </c>
      <c r="C12" s="43">
        <f>SUM(C6:C11)</f>
        <v>0.34000000000000008</v>
      </c>
      <c r="D12" s="44">
        <f>SUM(D6:D11)</f>
        <v>0.39999999999999997</v>
      </c>
      <c r="E12" s="45">
        <f>D12-C12</f>
        <v>5.9999999999999887E-2</v>
      </c>
      <c r="F12" s="44">
        <f>SUM(F6:F11)</f>
        <v>0.33000000000000007</v>
      </c>
      <c r="G12" s="45">
        <f>F12-C12</f>
        <v>-1.0000000000000009E-2</v>
      </c>
      <c r="H12" s="22" t="s">
        <v>9</v>
      </c>
      <c r="J12" s="8"/>
    </row>
    <row r="13" spans="2:10" ht="16.8" thickTop="1" thickBot="1" x14ac:dyDescent="0.35">
      <c r="B13" s="40"/>
      <c r="C13" s="7"/>
      <c r="D13" s="6"/>
      <c r="E13" s="17"/>
      <c r="F13" s="6"/>
      <c r="G13" s="17"/>
      <c r="H13" s="17"/>
      <c r="J13" s="8"/>
    </row>
    <row r="14" spans="2:10" ht="16.8" thickTop="1" thickBot="1" x14ac:dyDescent="0.35">
      <c r="B14" s="39" t="s">
        <v>16</v>
      </c>
      <c r="C14" s="13">
        <v>0.06</v>
      </c>
      <c r="D14" s="14">
        <v>0.06</v>
      </c>
      <c r="E14" s="17">
        <f>D14-C14</f>
        <v>0</v>
      </c>
      <c r="F14" s="13">
        <v>0.06</v>
      </c>
      <c r="G14" s="17">
        <f>F14-C14</f>
        <v>0</v>
      </c>
      <c r="H14" s="22" t="s">
        <v>9</v>
      </c>
      <c r="J14" s="10"/>
    </row>
    <row r="15" spans="2:10" ht="16.8" thickTop="1" thickBot="1" x14ac:dyDescent="0.35">
      <c r="B15" s="39" t="s">
        <v>17</v>
      </c>
      <c r="C15" s="13">
        <v>0.01</v>
      </c>
      <c r="D15" s="14">
        <v>0.01</v>
      </c>
      <c r="E15" s="17">
        <f t="shared" ref="E15" si="2">D15-C15</f>
        <v>0</v>
      </c>
      <c r="F15" s="13">
        <v>5.0000000000000001E-3</v>
      </c>
      <c r="G15" s="17">
        <f>F15-C15</f>
        <v>-5.0000000000000001E-3</v>
      </c>
      <c r="H15" s="22"/>
      <c r="J15" s="10"/>
    </row>
    <row r="16" spans="2:10" ht="16.8" thickTop="1" thickBot="1" x14ac:dyDescent="0.35">
      <c r="B16" s="39" t="s">
        <v>18</v>
      </c>
      <c r="C16" s="13">
        <v>0.01</v>
      </c>
      <c r="D16" s="14">
        <v>0.01</v>
      </c>
      <c r="E16" s="17">
        <f t="shared" ref="E16:E17" si="3">D16-C16</f>
        <v>0</v>
      </c>
      <c r="F16" s="13">
        <v>5.0000000000000001E-3</v>
      </c>
      <c r="G16" s="17">
        <f>F16-C16</f>
        <v>-5.0000000000000001E-3</v>
      </c>
      <c r="H16" s="22"/>
      <c r="J16" s="10"/>
    </row>
    <row r="17" spans="2:10" ht="16.8" thickTop="1" thickBot="1" x14ac:dyDescent="0.35">
      <c r="B17" s="39" t="s">
        <v>19</v>
      </c>
      <c r="C17" s="13">
        <v>2E-3</v>
      </c>
      <c r="D17" s="14">
        <v>2.5000000000000001E-3</v>
      </c>
      <c r="E17" s="17">
        <f t="shared" si="3"/>
        <v>5.0000000000000001E-4</v>
      </c>
      <c r="F17" s="13">
        <v>1.5E-3</v>
      </c>
      <c r="G17" s="17">
        <f>F17-C17</f>
        <v>-5.0000000000000001E-4</v>
      </c>
      <c r="H17" s="22"/>
      <c r="J17" s="10"/>
    </row>
    <row r="18" spans="2:10" ht="16.8" thickTop="1" thickBot="1" x14ac:dyDescent="0.35">
      <c r="B18" s="42" t="s">
        <v>20</v>
      </c>
      <c r="C18" s="48">
        <f>SUM(C14:C17)</f>
        <v>8.199999999999999E-2</v>
      </c>
      <c r="D18" s="48">
        <f>SUM(D14:D17)</f>
        <v>8.249999999999999E-2</v>
      </c>
      <c r="E18" s="48">
        <f>SUM(E14:E17)</f>
        <v>5.0000000000000001E-4</v>
      </c>
      <c r="F18" s="48">
        <f>SUM(F14:F17)</f>
        <v>7.1500000000000008E-2</v>
      </c>
      <c r="G18" s="48">
        <f>SUM(G14:G17)</f>
        <v>-1.0500000000000001E-2</v>
      </c>
      <c r="H18" s="22"/>
      <c r="J18" s="10"/>
    </row>
    <row r="19" spans="2:10" ht="16.8" thickTop="1" thickBot="1" x14ac:dyDescent="0.35">
      <c r="B19" s="41"/>
      <c r="C19" s="18"/>
      <c r="D19" s="18"/>
      <c r="E19" s="17"/>
      <c r="F19" s="18"/>
      <c r="G19" s="17"/>
      <c r="H19" s="19"/>
      <c r="J19" s="10"/>
    </row>
    <row r="20" spans="2:10" ht="16.8" thickTop="1" thickBot="1" x14ac:dyDescent="0.35">
      <c r="B20" s="42" t="s">
        <v>21</v>
      </c>
      <c r="C20" s="18">
        <f>C12+C18</f>
        <v>0.42200000000000004</v>
      </c>
      <c r="D20" s="18">
        <f>D12+D18</f>
        <v>0.48249999999999993</v>
      </c>
      <c r="E20" s="18">
        <f>E12+E18</f>
        <v>6.0499999999999887E-2</v>
      </c>
      <c r="F20" s="18">
        <f>F12+F18</f>
        <v>0.40150000000000008</v>
      </c>
      <c r="G20" s="18">
        <f>G12+G18</f>
        <v>-2.0500000000000011E-2</v>
      </c>
      <c r="H20" s="22"/>
      <c r="J20" s="10"/>
    </row>
    <row r="21" spans="2:10" ht="15.6" x14ac:dyDescent="0.3">
      <c r="H21" s="8"/>
    </row>
    <row r="22" spans="2:10" ht="15" thickBot="1" x14ac:dyDescent="0.35">
      <c r="B22" s="34" t="s">
        <v>22</v>
      </c>
    </row>
    <row r="23" spans="2:10" ht="28.2" thickBot="1" x14ac:dyDescent="0.35">
      <c r="B23" s="36" t="s">
        <v>3</v>
      </c>
      <c r="C23" s="30" t="s">
        <v>4</v>
      </c>
      <c r="D23" s="30" t="str">
        <f>D5</f>
        <v>2022 "Ask"</v>
      </c>
      <c r="E23" s="2" t="s">
        <v>23</v>
      </c>
      <c r="F23" s="5" t="str">
        <f>F5</f>
        <v>2022 Counter Proposal</v>
      </c>
      <c r="G23" s="2" t="s">
        <v>24</v>
      </c>
      <c r="H23" s="3"/>
      <c r="J23" s="9"/>
    </row>
    <row r="24" spans="2:10" ht="16.8" thickTop="1" thickBot="1" x14ac:dyDescent="0.35">
      <c r="B24" s="37" t="s">
        <v>8</v>
      </c>
      <c r="C24" s="31">
        <f t="shared" ref="C24:C29" si="4">C6*$C$2</f>
        <v>13000000</v>
      </c>
      <c r="D24" s="31">
        <f t="shared" ref="D24:D29" si="5">D6*$D$2</f>
        <v>17250000</v>
      </c>
      <c r="E24" s="31">
        <f>D24-C24</f>
        <v>4250000</v>
      </c>
      <c r="F24" s="31">
        <f t="shared" ref="F24:F29" si="6">F6*$D$2</f>
        <v>14950000</v>
      </c>
      <c r="G24" s="31">
        <f>F24-C24</f>
        <v>1950000</v>
      </c>
      <c r="H24" s="22"/>
      <c r="J24" s="10"/>
    </row>
    <row r="25" spans="2:10" ht="16.8" thickTop="1" thickBot="1" x14ac:dyDescent="0.35">
      <c r="B25" s="54" t="s">
        <v>10</v>
      </c>
      <c r="C25" s="31">
        <f t="shared" si="4"/>
        <v>1000000</v>
      </c>
      <c r="D25" s="31">
        <f t="shared" si="5"/>
        <v>2300000</v>
      </c>
      <c r="E25" s="31">
        <f t="shared" ref="E25:E27" si="7">D25-C25</f>
        <v>1300000</v>
      </c>
      <c r="F25" s="31">
        <f t="shared" si="6"/>
        <v>1150000</v>
      </c>
      <c r="G25" s="31">
        <f t="shared" ref="G25:G27" si="8">F25-C25</f>
        <v>150000</v>
      </c>
      <c r="H25" s="22"/>
      <c r="J25" s="10"/>
    </row>
    <row r="26" spans="2:10" ht="16.8" thickTop="1" thickBot="1" x14ac:dyDescent="0.35">
      <c r="B26" s="39" t="s">
        <v>25</v>
      </c>
      <c r="C26" s="31">
        <f t="shared" si="4"/>
        <v>6000000</v>
      </c>
      <c r="D26" s="31">
        <f t="shared" si="5"/>
        <v>8050000.0000000009</v>
      </c>
      <c r="E26" s="31">
        <f t="shared" si="7"/>
        <v>2050000.0000000009</v>
      </c>
      <c r="F26" s="31">
        <f t="shared" si="6"/>
        <v>6900000</v>
      </c>
      <c r="G26" s="31">
        <f t="shared" si="8"/>
        <v>900000</v>
      </c>
      <c r="H26" s="22"/>
      <c r="J26" s="10"/>
    </row>
    <row r="27" spans="2:10" ht="16.8" thickTop="1" thickBot="1" x14ac:dyDescent="0.35">
      <c r="B27" s="39" t="s">
        <v>12</v>
      </c>
      <c r="C27" s="31">
        <f t="shared" si="4"/>
        <v>1000000</v>
      </c>
      <c r="D27" s="31">
        <f t="shared" si="5"/>
        <v>1150000</v>
      </c>
      <c r="E27" s="31">
        <f t="shared" si="7"/>
        <v>150000</v>
      </c>
      <c r="F27" s="31">
        <f t="shared" si="6"/>
        <v>0</v>
      </c>
      <c r="G27" s="31">
        <f t="shared" si="8"/>
        <v>-1000000</v>
      </c>
      <c r="H27" s="22"/>
      <c r="J27" s="10"/>
    </row>
    <row r="28" spans="2:10" ht="16.8" thickTop="1" thickBot="1" x14ac:dyDescent="0.35">
      <c r="B28" s="39" t="s">
        <v>13</v>
      </c>
      <c r="C28" s="31">
        <f t="shared" si="4"/>
        <v>10000000</v>
      </c>
      <c r="D28" s="31">
        <f t="shared" si="5"/>
        <v>11500000</v>
      </c>
      <c r="E28" s="31">
        <f t="shared" ref="E28:E29" si="9">D28-C28</f>
        <v>1500000</v>
      </c>
      <c r="F28" s="31">
        <f t="shared" si="6"/>
        <v>11500000</v>
      </c>
      <c r="G28" s="31">
        <f t="shared" ref="G28:G29" si="10">F28-C28</f>
        <v>1500000</v>
      </c>
      <c r="H28" s="22"/>
      <c r="J28" s="10"/>
    </row>
    <row r="29" spans="2:10" ht="16.8" thickTop="1" thickBot="1" x14ac:dyDescent="0.35">
      <c r="B29" s="39" t="s">
        <v>14</v>
      </c>
      <c r="C29" s="31">
        <f t="shared" si="4"/>
        <v>3000000</v>
      </c>
      <c r="D29" s="31">
        <f t="shared" si="5"/>
        <v>5750000</v>
      </c>
      <c r="E29" s="31">
        <f t="shared" si="9"/>
        <v>2750000</v>
      </c>
      <c r="F29" s="31">
        <f t="shared" si="6"/>
        <v>3450000</v>
      </c>
      <c r="G29" s="31">
        <f t="shared" si="10"/>
        <v>450000</v>
      </c>
      <c r="H29" s="22"/>
      <c r="J29" s="10"/>
    </row>
    <row r="30" spans="2:10" s="20" customFormat="1" ht="16.8" thickTop="1" thickBot="1" x14ac:dyDescent="0.35">
      <c r="B30" s="46" t="s">
        <v>26</v>
      </c>
      <c r="C30" s="47">
        <f>SUM(C24:C29)</f>
        <v>34000000</v>
      </c>
      <c r="D30" s="47">
        <f>SUM(D24:D29)</f>
        <v>46000000</v>
      </c>
      <c r="E30" s="33">
        <f>D30-C30</f>
        <v>12000000</v>
      </c>
      <c r="F30" s="47">
        <f>SUM(F24:F29)</f>
        <v>37950000</v>
      </c>
      <c r="G30" s="33">
        <f>F30-C30</f>
        <v>3950000</v>
      </c>
      <c r="H30" s="22"/>
      <c r="J30" s="21"/>
    </row>
    <row r="31" spans="2:10" ht="16.8" thickTop="1" thickBot="1" x14ac:dyDescent="0.35">
      <c r="B31" s="40"/>
      <c r="C31" s="32"/>
      <c r="D31" s="32"/>
      <c r="E31" s="31"/>
      <c r="F31" s="32"/>
      <c r="G31" s="31"/>
      <c r="H31" s="17"/>
      <c r="J31" s="8"/>
    </row>
    <row r="32" spans="2:10" ht="16.8" thickTop="1" thickBot="1" x14ac:dyDescent="0.35">
      <c r="B32" s="39" t="s">
        <v>16</v>
      </c>
      <c r="C32" s="31">
        <f>C14*$C$2</f>
        <v>6000000</v>
      </c>
      <c r="D32" s="31">
        <f>D14*$D$2</f>
        <v>6900000</v>
      </c>
      <c r="E32" s="31">
        <f>D32-C32</f>
        <v>900000</v>
      </c>
      <c r="F32" s="31">
        <f>F14*$D$2</f>
        <v>6900000</v>
      </c>
      <c r="G32" s="31">
        <f t="shared" ref="G32" si="11">F32-E32</f>
        <v>6000000</v>
      </c>
      <c r="H32" s="22"/>
      <c r="J32" s="10"/>
    </row>
    <row r="33" spans="2:10" ht="16.8" thickTop="1" thickBot="1" x14ac:dyDescent="0.35">
      <c r="B33" s="39" t="s">
        <v>17</v>
      </c>
      <c r="C33" s="31">
        <f>C15*$C$2</f>
        <v>1000000</v>
      </c>
      <c r="D33" s="31">
        <f>D15*$D$2</f>
        <v>1150000</v>
      </c>
      <c r="E33" s="31">
        <f>D33-C33</f>
        <v>150000</v>
      </c>
      <c r="F33" s="31">
        <f>F15*$D$2</f>
        <v>575000</v>
      </c>
      <c r="G33" s="31">
        <f t="shared" ref="G33:G34" si="12">F33-E33</f>
        <v>425000</v>
      </c>
      <c r="H33" s="22"/>
      <c r="J33" s="10"/>
    </row>
    <row r="34" spans="2:10" ht="16.8" thickTop="1" thickBot="1" x14ac:dyDescent="0.35">
      <c r="B34" s="39" t="s">
        <v>18</v>
      </c>
      <c r="C34" s="31">
        <f>C16*$C$2</f>
        <v>1000000</v>
      </c>
      <c r="D34" s="31">
        <f>D16*$D$2</f>
        <v>1150000</v>
      </c>
      <c r="E34" s="31">
        <f>D34-C34</f>
        <v>150000</v>
      </c>
      <c r="F34" s="31">
        <f>F16*$D$2</f>
        <v>575000</v>
      </c>
      <c r="G34" s="31">
        <f t="shared" si="12"/>
        <v>425000</v>
      </c>
      <c r="H34" s="22"/>
      <c r="J34" s="10"/>
    </row>
    <row r="35" spans="2:10" s="28" customFormat="1" ht="17.399999999999999" thickTop="1" thickBot="1" x14ac:dyDescent="0.35">
      <c r="B35" s="39" t="s">
        <v>27</v>
      </c>
      <c r="C35" s="31">
        <f>C17*$C$2</f>
        <v>200000</v>
      </c>
      <c r="D35" s="31">
        <f>D17*$D$2</f>
        <v>287500</v>
      </c>
      <c r="E35" s="31">
        <f>D35-C35</f>
        <v>87500</v>
      </c>
      <c r="F35" s="31">
        <f>F17*$D$2</f>
        <v>172500</v>
      </c>
      <c r="G35" s="31">
        <f t="shared" ref="G35" si="13">F35-E35</f>
        <v>85000</v>
      </c>
      <c r="H35" s="52"/>
      <c r="J35" s="53"/>
    </row>
    <row r="36" spans="2:10" ht="16.8" thickTop="1" thickBot="1" x14ac:dyDescent="0.35">
      <c r="B36" s="42" t="s">
        <v>20</v>
      </c>
      <c r="C36" s="49">
        <f>SUM(C32:C35)</f>
        <v>8200000</v>
      </c>
      <c r="D36" s="49">
        <f>SUM(D32:D35)</f>
        <v>9487500</v>
      </c>
      <c r="E36" s="49">
        <f>SUM(E32:E35)</f>
        <v>1287500</v>
      </c>
      <c r="F36" s="49">
        <f>SUM(F32:F35)</f>
        <v>8222500</v>
      </c>
      <c r="G36" s="49">
        <f>SUM(G32:G35)</f>
        <v>6935000</v>
      </c>
      <c r="H36" s="22"/>
      <c r="J36" s="10"/>
    </row>
    <row r="37" spans="2:10" ht="16.8" thickTop="1" thickBot="1" x14ac:dyDescent="0.35">
      <c r="B37" s="41"/>
      <c r="C37" s="18"/>
      <c r="D37" s="18"/>
      <c r="E37" s="17"/>
      <c r="F37" s="18"/>
      <c r="G37" s="17"/>
      <c r="H37" s="19"/>
      <c r="J37" s="10"/>
    </row>
    <row r="38" spans="2:10" ht="16.8" thickTop="1" thickBot="1" x14ac:dyDescent="0.35">
      <c r="B38" s="42" t="s">
        <v>21</v>
      </c>
      <c r="C38" s="50">
        <f>C36+C30</f>
        <v>42200000</v>
      </c>
      <c r="D38" s="50">
        <f>D36+D30</f>
        <v>55487500</v>
      </c>
      <c r="E38" s="50">
        <f>E36+E30</f>
        <v>13287500</v>
      </c>
      <c r="F38" s="50">
        <f>F36+F30</f>
        <v>46172500</v>
      </c>
      <c r="G38" s="50">
        <f>G36+G30</f>
        <v>10885000</v>
      </c>
      <c r="H38" s="22"/>
      <c r="J38" s="10"/>
    </row>
    <row r="39" spans="2:10" x14ac:dyDescent="0.3">
      <c r="C39" s="24"/>
      <c r="D39" s="24"/>
      <c r="E39" s="24" t="s">
        <v>9</v>
      </c>
      <c r="F39" s="27"/>
      <c r="G39" s="24"/>
    </row>
    <row r="40" spans="2:10" x14ac:dyDescent="0.3">
      <c r="C40" s="24"/>
      <c r="D40" s="24"/>
      <c r="E40" s="24"/>
      <c r="F40" s="27"/>
      <c r="G40" s="2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7cd89f-0993-4824-bcdc-daa2516c893d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366BEB91129C4DA33F5BD5382D2337" ma:contentTypeVersion="11" ma:contentTypeDescription="Create a new document." ma:contentTypeScope="" ma:versionID="5a743aeb9763727078b9455af36ae3e6">
  <xsd:schema xmlns:xsd="http://www.w3.org/2001/XMLSchema" xmlns:xs="http://www.w3.org/2001/XMLSchema" xmlns:p="http://schemas.microsoft.com/office/2006/metadata/properties" xmlns:ns2="307cd89f-0993-4824-bcdc-daa2516c893d" xmlns:ns3="d79124c0-5759-4789-84c9-8b1951ac4dfe" targetNamespace="http://schemas.microsoft.com/office/2006/metadata/properties" ma:root="true" ma:fieldsID="d4b48576bb5961bbcc5002f7df0b0275" ns2:_="" ns3:_="">
    <xsd:import namespace="307cd89f-0993-4824-bcdc-daa2516c893d"/>
    <xsd:import namespace="d79124c0-5759-4789-84c9-8b1951ac4d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cd89f-0993-4824-bcdc-daa2516c89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124c0-5759-4789-84c9-8b1951ac4d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69FB8E-6C02-408D-8D52-650415FF3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0A9B9C-70A2-4B83-97B7-0BAC1AE415C6}">
  <ds:schemaRefs>
    <ds:schemaRef ds:uri="http://schemas.microsoft.com/office/2006/documentManagement/types"/>
    <ds:schemaRef ds:uri="http://www.w3.org/XML/1998/namespace"/>
    <ds:schemaRef ds:uri="888e306d-fc69-438e-875a-7ff72efd4e27"/>
    <ds:schemaRef ds:uri="4fde535c-77ca-42c4-935a-8020feaa6a8c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307cd89f-0993-4824-bcdc-daa2516c893d"/>
  </ds:schemaRefs>
</ds:datastoreItem>
</file>

<file path=customXml/itemProps3.xml><?xml version="1.0" encoding="utf-8"?>
<ds:datastoreItem xmlns:ds="http://schemas.openxmlformats.org/officeDocument/2006/customXml" ds:itemID="{AB548EC6-1BBA-4F32-8245-FFC0B45F1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7cd89f-0993-4824-bcdc-daa2516c893d"/>
    <ds:schemaRef ds:uri="d79124c0-5759-4789-84c9-8b1951ac4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Negotiation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K. Leigh Consulting</dc:creator>
  <cp:keywords/>
  <dc:description/>
  <cp:lastModifiedBy>Andrea Leigh</cp:lastModifiedBy>
  <cp:revision/>
  <dcterms:created xsi:type="dcterms:W3CDTF">2016-10-26T16:10:10Z</dcterms:created>
  <dcterms:modified xsi:type="dcterms:W3CDTF">2021-11-04T19:58:56Z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0x01010067366BEB91129C4DA33F5BD5382D2337</vt:lpwstr>
  </property>
  <property fmtid="{D5CDD505-2E9C-101B-9397-08002B2CF9AE}" pid="3" name="_dlc_DocIdItemGuid">
    <vt:lpwstr>96937954-adb9-41d1-bd96-051f831f9660</vt:lpwstr>
  </property>
  <property fmtid="{D5CDD505-2E9C-101B-9397-08002B2CF9AE}" pid="4" name="Order">
    <vt:r8>4600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